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h711478\Documents\"/>
    </mc:Choice>
  </mc:AlternateContent>
  <xr:revisionPtr revIDLastSave="0" documentId="8_{EDB4545C-8B13-441A-8542-456335B1C37A}" xr6:coauthVersionLast="47" xr6:coauthVersionMax="47" xr10:uidLastSave="{00000000-0000-0000-0000-000000000000}"/>
  <bookViews>
    <workbookView xWindow="700" yWindow="720" windowWidth="18500" windowHeight="10080" xr2:uid="{25D30310-F575-437F-BDD7-87D07342E23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1" l="1"/>
  <c r="O17" i="1"/>
  <c r="L34" i="1"/>
  <c r="N34" i="1"/>
  <c r="M34" i="1"/>
  <c r="N30" i="1"/>
  <c r="N23" i="1"/>
  <c r="N21" i="1"/>
  <c r="N20" i="1"/>
  <c r="N19" i="1"/>
  <c r="N17" i="1"/>
  <c r="N16" i="1"/>
  <c r="L17" i="1"/>
  <c r="L25" i="1" s="1"/>
  <c r="N13" i="1"/>
  <c r="N12" i="1"/>
  <c r="N11" i="1"/>
  <c r="N10" i="1"/>
  <c r="N9" i="1"/>
  <c r="M17" i="1"/>
  <c r="M25" i="1" s="1"/>
  <c r="L23" i="1"/>
  <c r="M23" i="1"/>
  <c r="K17" i="1"/>
  <c r="J17" i="1"/>
  <c r="F17" i="1"/>
  <c r="E17" i="1"/>
  <c r="D17" i="1"/>
  <c r="B13" i="1"/>
  <c r="A11" i="1"/>
  <c r="K14" i="1"/>
  <c r="K12" i="1"/>
  <c r="K10" i="1"/>
  <c r="K9" i="1"/>
  <c r="K19" i="1"/>
  <c r="K21" i="1"/>
  <c r="K20" i="1"/>
  <c r="F23" i="1"/>
  <c r="C17" i="1"/>
  <c r="C23" i="1"/>
  <c r="D23" i="1"/>
  <c r="E23" i="1"/>
  <c r="G23" i="1"/>
  <c r="H23" i="1"/>
  <c r="J23" i="1"/>
  <c r="G17" i="1"/>
  <c r="H17" i="1"/>
  <c r="O25" i="1" l="1"/>
  <c r="O34" i="1" s="1"/>
  <c r="N25" i="1"/>
  <c r="K23" i="1"/>
  <c r="E25" i="1"/>
  <c r="F25" i="1"/>
  <c r="D25" i="1"/>
  <c r="C25" i="1"/>
  <c r="J25" i="1"/>
  <c r="H25" i="1"/>
  <c r="G25" i="1"/>
  <c r="B10" i="1"/>
  <c r="I21" i="1"/>
  <c r="A21" i="1"/>
  <c r="I20" i="1"/>
  <c r="A20" i="1"/>
  <c r="I19" i="1"/>
  <c r="I15" i="1"/>
  <c r="A15" i="1"/>
  <c r="I14" i="1"/>
  <c r="A14" i="1"/>
  <c r="I13" i="1"/>
  <c r="A13" i="1"/>
  <c r="I12" i="1"/>
  <c r="A12" i="1"/>
  <c r="I11" i="1"/>
  <c r="I10" i="1"/>
  <c r="A10" i="1"/>
  <c r="K25" i="1" l="1"/>
  <c r="I17" i="1"/>
  <c r="I23" i="1"/>
  <c r="I25" i="1" l="1"/>
</calcChain>
</file>

<file path=xl/sharedStrings.xml><?xml version="1.0" encoding="utf-8"?>
<sst xmlns="http://schemas.openxmlformats.org/spreadsheetml/2006/main" count="53" uniqueCount="44">
  <si>
    <t xml:space="preserve">L'Église Unie du Canada </t>
  </si>
  <si>
    <t xml:space="preserve">31/12/2024 </t>
  </si>
  <si>
    <t xml:space="preserve">Rapport Financier par plan de travail </t>
  </si>
  <si>
    <t>Année dernière et  année précédente</t>
  </si>
  <si>
    <t>Code d'activité S5.01.005</t>
  </si>
  <si>
    <t>Year 2022</t>
  </si>
  <si>
    <t>Centre de coûts</t>
  </si>
  <si>
    <t>Description</t>
  </si>
  <si>
    <t>Dépenses</t>
  </si>
  <si>
    <t>Budget</t>
  </si>
  <si>
    <t>Variance</t>
  </si>
  <si>
    <t>Actual</t>
  </si>
  <si>
    <t xml:space="preserve">Budget </t>
  </si>
  <si>
    <t>Budget proposé</t>
  </si>
  <si>
    <t>Ministères en français</t>
  </si>
  <si>
    <t>Centenaire</t>
  </si>
  <si>
    <t xml:space="preserve">Les activitées diverses dans le cadre du centenaire
</t>
  </si>
  <si>
    <t>MIF - Traduction</t>
  </si>
  <si>
    <t xml:space="preserve">Retour au financement des traduction pour l'année 2022 dû la restitution au MEF de leur charge de traduction, Traduction dans le cadre du centenaire
</t>
  </si>
  <si>
    <t xml:space="preserve">Documentation, Resources liturgiques, Documents pour les enfants en période de Noël, renouvellement des abonnements des MEF (Zoom, antidote et autres)
</t>
  </si>
  <si>
    <t>MIF - Subventions pour étudiants</t>
  </si>
  <si>
    <t>Pour 20 étudiants - Module connaissance de l'EUC</t>
  </si>
  <si>
    <t>MIF - Activités</t>
  </si>
  <si>
    <t xml:space="preserve">Symposium de reflection sur l'avenir des MEF, AGA, Mois de l'histoire des Noirs, retraite des MEF et du personnels, Camps de vaccances, Noël des enfants dans les paroisse, Centenaire, retraite des femmes de l'église unie, visite du secretaire général, 
</t>
  </si>
  <si>
    <t>Traductions pour les structures de l'ÉUC</t>
  </si>
  <si>
    <t>MIF - Sensibilisation/Innovation/Communication</t>
  </si>
  <si>
    <t>55505 et 55530</t>
  </si>
  <si>
    <t>MIF Honoraires professionnels Personnel Sub et Consultant</t>
  </si>
  <si>
    <t>Total pour les MIFs</t>
  </si>
  <si>
    <t xml:space="preserve">Déplacements </t>
  </si>
  <si>
    <t>Déplacements - MIF autre personnel</t>
  </si>
  <si>
    <t xml:space="preserve">Déplacements - Responsable </t>
  </si>
  <si>
    <t>Déplacements - Équipe des MIF</t>
  </si>
  <si>
    <t xml:space="preserve"> </t>
  </si>
  <si>
    <t>Total pour les déplacements</t>
  </si>
  <si>
    <t>Total  Ministères en français</t>
  </si>
  <si>
    <t>Plan Stratégiques</t>
  </si>
  <si>
    <t>Code d'activité</t>
  </si>
  <si>
    <t>Communauté francophone</t>
  </si>
  <si>
    <t>S5.02.005</t>
  </si>
  <si>
    <t>Sensibilisation francophone</t>
  </si>
  <si>
    <t>S5.03.003</t>
  </si>
  <si>
    <t>N'est plus sous les MIF</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</si>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</sst>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_ * #,##0.00_)\ _$_ ;_ * \(#,##0.00\)\ _$_ ;_ * &quot;-&quot;??_)\ _$_ ;_ @_ "/>
  </numFmts>
  <fonts count="17" x14ac:knownFonts="1">
    <font>
      <sz val="11"/>
      <color theme="1"/>
      <name val="Calibri"/>
      <family val="2"/>
      <scheme val="minor"/>
    </font>
    <font>
      <sz val="11"/>
      <color theme="1"/>
      <name val="Calibri"/>
      <family val="2"/>
      <scheme val="minor"/>
    </font>
    <font>
      <sz val="12"/>
      <name val="Garamond"/>
      <family val="1"/>
    </font>
    <font>
      <b/>
      <sz val="12"/>
      <name val="Garamond"/>
      <family val="1"/>
    </font>
    <font>
      <b/>
      <sz val="12"/>
      <color theme="1"/>
      <name val="Garamond"/>
      <family val="1"/>
    </font>
    <font>
      <sz val="12"/>
      <color theme="1"/>
      <name val="Garamond"/>
      <family val="1"/>
    </font>
    <font>
      <sz val="12"/>
      <color theme="1"/>
      <name val="Calibri"/>
      <family val="2"/>
      <scheme val="minor"/>
    </font>
    <font>
      <sz val="12"/>
      <color rgb="FFFF0000"/>
      <name val="Garamond"/>
      <family val="1"/>
    </font>
    <font>
      <b/>
      <sz val="12"/>
      <color rgb="FFFF0000"/>
      <name val="Garamond"/>
      <family val="1"/>
    </font>
    <font>
      <sz val="10"/>
      <color theme="1"/>
      <name val="Calibri"/>
      <family val="2"/>
      <scheme val="minor"/>
    </font>
    <font>
      <b/>
      <sz val="10"/>
      <color theme="1"/>
      <name val="Calibri"/>
      <family val="2"/>
      <scheme val="minor"/>
    </font>
    <font>
      <b/>
      <sz val="12"/>
      <color theme="1"/>
      <name val="Calibri"/>
      <family val="2"/>
      <scheme val="minor"/>
    </font>
    <font>
      <sz val="12"/>
      <color rgb="FFFF0000"/>
      <name val="Calibri"/>
      <family val="2"/>
      <scheme val="minor"/>
    </font>
    <font>
      <sz val="12"/>
      <color theme="1"/>
      <name val="Gabriola"/>
      <family val="5"/>
    </font>
    <font>
      <sz val="12"/>
      <color rgb="FF000000"/>
      <name val="Calibri"/>
      <family val="2"/>
      <scheme val="minor"/>
    </font>
    <font>
      <b/>
      <sz val="12"/>
      <color rgb="FF000000"/>
      <name val="Calibri"/>
      <family val="2"/>
      <scheme val="minor"/>
    </font>
    <font>
      <i/>
      <sz val="12"/>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5">
    <border>
      <left/>
      <right/>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2">
    <xf numFmtId="0" fontId="0" fillId="0" borderId="0"/>
    <xf numFmtId="165" fontId="1" fillId="0" borderId="0" applyFont="0" applyFill="0" applyBorder="0" applyAlignment="0" applyProtection="0"/>
  </cellStyleXfs>
  <cellXfs count="63">
    <xf numFmtId="0" fontId="0" fillId="0" borderId="0" xfId="0"/>
    <xf numFmtId="0" fontId="2" fillId="2" borderId="0" xfId="0" applyFont="1" applyFill="1"/>
    <xf numFmtId="3" fontId="3" fillId="0" borderId="0" xfId="0" applyNumberFormat="1" applyFont="1" applyAlignment="1">
      <alignment horizontal="left"/>
    </xf>
    <xf numFmtId="37" fontId="3" fillId="0" borderId="0" xfId="1" applyNumberFormat="1" applyFont="1" applyFill="1" applyBorder="1" applyAlignment="1">
      <alignment horizontal="right"/>
    </xf>
    <xf numFmtId="37" fontId="3" fillId="2" borderId="0" xfId="1" applyNumberFormat="1" applyFont="1" applyFill="1" applyBorder="1" applyAlignment="1">
      <alignment horizontal="right"/>
    </xf>
    <xf numFmtId="3" fontId="3" fillId="0" borderId="0" xfId="0" applyNumberFormat="1" applyFont="1"/>
    <xf numFmtId="37" fontId="2" fillId="0" borderId="0" xfId="1" applyNumberFormat="1" applyFont="1" applyFill="1" applyBorder="1" applyAlignment="1">
      <alignment horizontal="right"/>
    </xf>
    <xf numFmtId="3" fontId="2" fillId="0" borderId="0" xfId="0" applyNumberFormat="1" applyFont="1" applyAlignment="1">
      <alignment horizontal="left"/>
    </xf>
    <xf numFmtId="3" fontId="3" fillId="0" borderId="0" xfId="0" applyNumberFormat="1" applyFont="1" applyAlignment="1">
      <alignment horizontal="right"/>
    </xf>
    <xf numFmtId="0" fontId="3" fillId="0" borderId="0" xfId="0" applyFont="1" applyAlignment="1">
      <alignment horizontal="right"/>
    </xf>
    <xf numFmtId="37" fontId="3" fillId="0" borderId="1" xfId="1" applyNumberFormat="1" applyFont="1" applyFill="1" applyBorder="1" applyAlignment="1">
      <alignment horizontal="right"/>
    </xf>
    <xf numFmtId="37" fontId="2" fillId="0" borderId="0" xfId="0" applyNumberFormat="1" applyFont="1"/>
    <xf numFmtId="37" fontId="3" fillId="0" borderId="2" xfId="1" applyNumberFormat="1" applyFont="1" applyFill="1" applyBorder="1" applyAlignment="1">
      <alignment horizontal="right"/>
    </xf>
    <xf numFmtId="0" fontId="2" fillId="2" borderId="3" xfId="0" applyFont="1" applyFill="1" applyBorder="1"/>
    <xf numFmtId="3" fontId="3" fillId="0" borderId="3" xfId="0" applyNumberFormat="1" applyFont="1" applyBorder="1" applyAlignment="1">
      <alignment horizontal="right"/>
    </xf>
    <xf numFmtId="37" fontId="3" fillId="0" borderId="4" xfId="1" applyNumberFormat="1" applyFont="1" applyFill="1" applyBorder="1" applyAlignment="1">
      <alignment horizontal="right"/>
    </xf>
    <xf numFmtId="37" fontId="3" fillId="2" borderId="4" xfId="1" applyNumberFormat="1" applyFont="1" applyFill="1" applyBorder="1" applyAlignment="1">
      <alignment horizontal="right"/>
    </xf>
    <xf numFmtId="0" fontId="3" fillId="0" borderId="0" xfId="0" applyFont="1"/>
    <xf numFmtId="3" fontId="3" fillId="0" borderId="0" xfId="0" applyNumberFormat="1" applyFont="1" applyAlignment="1">
      <alignment horizontal="center"/>
    </xf>
    <xf numFmtId="3" fontId="3" fillId="2" borderId="0" xfId="0" applyNumberFormat="1" applyFont="1" applyFill="1" applyAlignment="1">
      <alignment horizontal="center"/>
    </xf>
    <xf numFmtId="0" fontId="3" fillId="0" borderId="0" xfId="0" applyFont="1" applyAlignment="1">
      <alignment horizontal="center"/>
    </xf>
    <xf numFmtId="37" fontId="3" fillId="0" borderId="2" xfId="1" applyNumberFormat="1"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5" fillId="0" borderId="0" xfId="0" applyFont="1"/>
    <xf numFmtId="0" fontId="2" fillId="2" borderId="0" xfId="0" applyFont="1" applyFill="1" applyAlignment="1">
      <alignment horizontal="left"/>
    </xf>
    <xf numFmtId="0" fontId="3" fillId="2" borderId="0" xfId="0" applyFont="1" applyFill="1" applyAlignment="1">
      <alignment horizontal="center"/>
    </xf>
    <xf numFmtId="0" fontId="4" fillId="0" borderId="0" xfId="0" applyFont="1" applyAlignment="1">
      <alignment horizontal="center" wrapText="1"/>
    </xf>
    <xf numFmtId="0" fontId="6" fillId="0" borderId="0" xfId="0" applyFont="1"/>
    <xf numFmtId="3" fontId="5" fillId="0" borderId="0" xfId="0" applyNumberFormat="1" applyFont="1"/>
    <xf numFmtId="0" fontId="4" fillId="0" borderId="0" xfId="0" applyFont="1"/>
    <xf numFmtId="3" fontId="2" fillId="3" borderId="0" xfId="0" applyNumberFormat="1" applyFont="1" applyFill="1" applyAlignment="1">
      <alignment horizontal="left"/>
    </xf>
    <xf numFmtId="0" fontId="3" fillId="2" borderId="0" xfId="0" applyFont="1" applyFill="1"/>
    <xf numFmtId="1" fontId="3" fillId="0" borderId="0" xfId="0" applyNumberFormat="1" applyFont="1" applyAlignment="1">
      <alignment horizontal="center"/>
    </xf>
    <xf numFmtId="0" fontId="5" fillId="0" borderId="0" xfId="0" applyFont="1" applyAlignment="1">
      <alignment horizontal="center"/>
    </xf>
    <xf numFmtId="3" fontId="7" fillId="0" borderId="0" xfId="0" applyNumberFormat="1" applyFont="1" applyAlignment="1">
      <alignment horizontal="left"/>
    </xf>
    <xf numFmtId="3" fontId="7" fillId="3" borderId="0" xfId="0" applyNumberFormat="1" applyFont="1" applyFill="1" applyAlignment="1">
      <alignment horizontal="left"/>
    </xf>
    <xf numFmtId="3" fontId="8" fillId="0" borderId="0" xfId="0" applyNumberFormat="1" applyFont="1" applyAlignment="1">
      <alignment horizontal="right"/>
    </xf>
    <xf numFmtId="0" fontId="2" fillId="0" borderId="0" xfId="0" applyFont="1" applyAlignment="1">
      <alignment horizontal="center"/>
    </xf>
    <xf numFmtId="3" fontId="2" fillId="0" borderId="0" xfId="0" applyNumberFormat="1" applyFont="1"/>
    <xf numFmtId="37" fontId="2" fillId="0" borderId="0" xfId="1" applyNumberFormat="1" applyFont="1" applyFill="1" applyBorder="1" applyAlignment="1">
      <alignment horizontal="right" vertical="center"/>
    </xf>
    <xf numFmtId="37" fontId="2" fillId="0" borderId="0" xfId="1" applyNumberFormat="1" applyFont="1" applyFill="1" applyBorder="1" applyAlignment="1">
      <alignment horizontal="left" vertical="center" wrapText="1"/>
    </xf>
    <xf numFmtId="37" fontId="2" fillId="0" borderId="0" xfId="1" applyNumberFormat="1" applyFont="1" applyFill="1" applyBorder="1" applyAlignment="1">
      <alignment horizontal="left"/>
    </xf>
    <xf numFmtId="37" fontId="2" fillId="0" borderId="0" xfId="1" applyNumberFormat="1" applyFont="1" applyFill="1" applyBorder="1" applyAlignment="1">
      <alignment horizontal="left" wrapText="1"/>
    </xf>
    <xf numFmtId="0" fontId="9" fillId="0" borderId="0" xfId="0" applyFont="1"/>
    <xf numFmtId="0" fontId="10" fillId="4" borderId="0" xfId="0" applyFont="1" applyFill="1"/>
    <xf numFmtId="3" fontId="10" fillId="4" borderId="0" xfId="0" applyNumberFormat="1" applyFont="1" applyFill="1"/>
    <xf numFmtId="37" fontId="10" fillId="4" borderId="0" xfId="0" applyNumberFormat="1" applyFont="1" applyFill="1"/>
    <xf numFmtId="0" fontId="11" fillId="0" borderId="0" xfId="0" applyFont="1" applyAlignment="1">
      <alignment horizontal="center"/>
    </xf>
    <xf numFmtId="0" fontId="12" fillId="0" borderId="0" xfId="0" applyFont="1"/>
    <xf numFmtId="37" fontId="5" fillId="0" borderId="0" xfId="0" applyNumberFormat="1" applyFont="1"/>
    <xf numFmtId="3" fontId="5" fillId="0" borderId="0" xfId="0" applyNumberFormat="1" applyFont="1" applyAlignment="1">
      <alignment horizontal="right"/>
    </xf>
    <xf numFmtId="0" fontId="2" fillId="0" borderId="0" xfId="0" applyFont="1"/>
    <xf numFmtId="0" fontId="13" fillId="0" borderId="0" xfId="0" applyFont="1"/>
    <xf numFmtId="0" fontId="14" fillId="0" borderId="0" xfId="0" applyFont="1" applyAlignment="1">
      <alignment horizontal="left"/>
    </xf>
    <xf numFmtId="0" fontId="15" fillId="0" borderId="0" xfId="0" applyFont="1" applyAlignment="1">
      <alignment horizontal="left"/>
    </xf>
    <xf numFmtId="0" fontId="15" fillId="0" borderId="0" xfId="0" applyFont="1"/>
    <xf numFmtId="3" fontId="15" fillId="0" borderId="0" xfId="0" applyNumberFormat="1" applyFont="1"/>
    <xf numFmtId="0" fontId="16" fillId="0" borderId="0" xfId="0" applyFont="1"/>
    <xf numFmtId="164" fontId="15" fillId="0" borderId="0" xfId="0" applyNumberFormat="1" applyFont="1"/>
    <xf numFmtId="37" fontId="10" fillId="0" borderId="0" xfId="0" applyNumberFormat="1" applyFont="1"/>
    <xf numFmtId="22" fontId="2" fillId="0" borderId="0" xfId="0" applyNumberFormat="1" applyFont="1" applyAlignment="1">
      <alignment horizontal="center"/>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121E-46FB-42D2-A0D0-1756E71A1631}">
  <dimension ref="A1:P42"/>
  <sheetViews>
    <sheetView tabSelected="1" topLeftCell="A5" zoomScale="80" zoomScaleNormal="80" workbookViewId="0">
      <selection activeCell="O30" sqref="O30"/>
    </sheetView>
  </sheetViews>
  <sheetFormatPr defaultColWidth="8.7265625" defaultRowHeight="15.5" x14ac:dyDescent="0.35"/>
  <cols>
    <col min="1" max="1" width="9.453125" style="28" customWidth="1"/>
    <col min="2" max="2" width="27.81640625" style="28" customWidth="1"/>
    <col min="3" max="3" width="9.54296875" style="28" bestFit="1" customWidth="1"/>
    <col min="4" max="4" width="10.26953125" style="28" customWidth="1"/>
    <col min="5" max="5" width="9.54296875" style="28" bestFit="1" customWidth="1"/>
    <col min="6" max="6" width="9.1796875" style="28" bestFit="1" customWidth="1"/>
    <col min="7" max="9" width="9.54296875" style="28" hidden="1" customWidth="1"/>
    <col min="10" max="10" width="9.54296875" style="28" customWidth="1"/>
    <col min="11" max="11" width="8.54296875" style="28" customWidth="1"/>
    <col min="12" max="12" width="8" style="28" customWidth="1"/>
    <col min="13" max="13" width="8.1796875" style="28" customWidth="1"/>
    <col min="14" max="14" width="8.453125" style="28" customWidth="1"/>
    <col min="15" max="15" width="20.1796875" style="28" customWidth="1"/>
    <col min="16" max="16" width="104" style="28" customWidth="1"/>
    <col min="17" max="16384" width="8.7265625" style="28"/>
  </cols>
  <sheetData>
    <row r="1" spans="1:16" ht="20.5" customHeight="1" x14ac:dyDescent="0.35">
      <c r="A1" s="26"/>
      <c r="B1" s="20" t="s">
        <v>0</v>
      </c>
      <c r="C1" s="38"/>
      <c r="D1" s="38"/>
      <c r="E1" s="38"/>
      <c r="F1" s="38"/>
      <c r="G1" s="38"/>
      <c r="H1" s="38"/>
      <c r="I1" s="38"/>
      <c r="J1" s="61" t="s">
        <v>1</v>
      </c>
      <c r="K1" s="62"/>
      <c r="L1" s="38"/>
      <c r="M1" s="38"/>
      <c r="N1" s="38"/>
      <c r="O1" s="38"/>
      <c r="P1" s="38"/>
    </row>
    <row r="2" spans="1:16" x14ac:dyDescent="0.35">
      <c r="A2" s="1"/>
      <c r="B2" s="20" t="s">
        <v>2</v>
      </c>
      <c r="C2" s="18"/>
      <c r="D2" s="19"/>
      <c r="E2" s="18"/>
      <c r="F2" s="8"/>
      <c r="G2" s="18"/>
      <c r="H2" s="18"/>
      <c r="I2" s="8"/>
    </row>
    <row r="3" spans="1:16" ht="31" x14ac:dyDescent="0.35">
      <c r="B3" s="27" t="s">
        <v>3</v>
      </c>
      <c r="C3" s="24"/>
      <c r="D3" s="24"/>
      <c r="E3" s="24"/>
      <c r="F3" s="24"/>
      <c r="G3" s="24"/>
      <c r="H3" s="24"/>
      <c r="I3" s="24"/>
      <c r="J3" s="24"/>
      <c r="K3" s="24"/>
      <c r="L3" s="24"/>
    </row>
    <row r="4" spans="1:16" ht="24" customHeight="1" x14ac:dyDescent="0.35">
      <c r="A4" s="8">
        <v>47130</v>
      </c>
      <c r="B4" s="17" t="s">
        <v>4</v>
      </c>
      <c r="C4" s="20">
        <v>2022</v>
      </c>
      <c r="D4" s="20">
        <v>2022</v>
      </c>
      <c r="E4" s="20">
        <v>2022</v>
      </c>
      <c r="F4" s="33">
        <v>2023</v>
      </c>
      <c r="G4" s="20" t="s">
        <v>5</v>
      </c>
      <c r="H4" s="20" t="s">
        <v>5</v>
      </c>
      <c r="I4" s="33">
        <v>2022</v>
      </c>
      <c r="J4" s="20">
        <v>2023</v>
      </c>
      <c r="K4" s="22">
        <v>2023</v>
      </c>
      <c r="L4" s="22">
        <v>2024</v>
      </c>
      <c r="M4" s="33">
        <v>2024</v>
      </c>
      <c r="N4" s="22">
        <v>2024</v>
      </c>
      <c r="O4" s="48">
        <v>2025</v>
      </c>
      <c r="P4" s="49"/>
    </row>
    <row r="5" spans="1:16" ht="18" customHeight="1" x14ac:dyDescent="0.35">
      <c r="A5" s="32" t="s">
        <v>6</v>
      </c>
      <c r="B5" s="17" t="s">
        <v>7</v>
      </c>
      <c r="C5" s="18" t="s">
        <v>8</v>
      </c>
      <c r="D5" s="18" t="s">
        <v>9</v>
      </c>
      <c r="E5" s="18" t="s">
        <v>10</v>
      </c>
      <c r="F5" s="18" t="s">
        <v>8</v>
      </c>
      <c r="G5" s="18" t="s">
        <v>11</v>
      </c>
      <c r="H5" s="18" t="s">
        <v>9</v>
      </c>
      <c r="I5" s="18" t="s">
        <v>10</v>
      </c>
      <c r="J5" s="18" t="s">
        <v>9</v>
      </c>
      <c r="K5" s="18" t="s">
        <v>10</v>
      </c>
      <c r="L5" s="22" t="s">
        <v>12</v>
      </c>
      <c r="M5" s="18" t="s">
        <v>8</v>
      </c>
      <c r="N5" s="18" t="s">
        <v>10</v>
      </c>
      <c r="O5" s="22" t="s">
        <v>13</v>
      </c>
      <c r="P5" s="49"/>
    </row>
    <row r="6" spans="1:16" ht="15.65" customHeight="1" x14ac:dyDescent="0.35">
      <c r="A6" s="22"/>
      <c r="B6" s="30" t="s">
        <v>8</v>
      </c>
      <c r="C6" s="24"/>
      <c r="D6" s="24"/>
      <c r="E6" s="24"/>
      <c r="F6" s="24"/>
      <c r="G6" s="24"/>
      <c r="H6" s="24"/>
      <c r="I6" s="24"/>
      <c r="J6" s="34"/>
      <c r="K6" s="34"/>
      <c r="L6" s="34"/>
      <c r="M6" s="49"/>
      <c r="N6" s="49"/>
      <c r="O6" s="49"/>
      <c r="P6" s="49"/>
    </row>
    <row r="7" spans="1:16" ht="22" customHeight="1" x14ac:dyDescent="0.35">
      <c r="A7" s="1"/>
      <c r="B7" s="2" t="s">
        <v>14</v>
      </c>
      <c r="C7" s="3"/>
      <c r="D7" s="3"/>
      <c r="E7" s="3"/>
      <c r="F7" s="3"/>
      <c r="G7" s="3"/>
      <c r="H7" s="3"/>
      <c r="I7" s="3"/>
      <c r="J7" s="24"/>
      <c r="K7" s="24"/>
      <c r="L7" s="24"/>
      <c r="M7" s="49"/>
      <c r="N7" s="49"/>
      <c r="O7" s="49"/>
      <c r="P7" s="49"/>
    </row>
    <row r="8" spans="1:16" ht="43.5" customHeight="1" x14ac:dyDescent="0.35">
      <c r="A8" s="1"/>
      <c r="B8" s="39" t="s">
        <v>15</v>
      </c>
      <c r="C8" s="6"/>
      <c r="D8" s="6"/>
      <c r="E8" s="6"/>
      <c r="F8" s="24"/>
      <c r="G8" s="6"/>
      <c r="H8" s="6"/>
      <c r="I8" s="6"/>
      <c r="J8" s="24"/>
      <c r="K8" s="24"/>
      <c r="L8" s="24"/>
      <c r="M8" s="49"/>
      <c r="N8" s="49"/>
      <c r="O8" s="40">
        <v>10000</v>
      </c>
      <c r="P8" s="41" t="s">
        <v>16</v>
      </c>
    </row>
    <row r="9" spans="1:16" ht="41.25" customHeight="1" x14ac:dyDescent="0.35">
      <c r="A9" s="23">
        <v>59481</v>
      </c>
      <c r="B9" s="24" t="s">
        <v>17</v>
      </c>
      <c r="C9" s="29">
        <v>16321</v>
      </c>
      <c r="D9" s="29">
        <v>25000</v>
      </c>
      <c r="E9" s="29">
        <v>8679</v>
      </c>
      <c r="F9" s="24">
        <v>1939</v>
      </c>
      <c r="G9" s="24"/>
      <c r="H9" s="24"/>
      <c r="I9" s="24"/>
      <c r="J9" s="29">
        <v>10000</v>
      </c>
      <c r="K9" s="29">
        <f>J9-F9</f>
        <v>8061</v>
      </c>
      <c r="L9" s="29">
        <v>5000</v>
      </c>
      <c r="M9" s="29">
        <v>0</v>
      </c>
      <c r="N9" s="29">
        <f>L9-M9</f>
        <v>5000</v>
      </c>
      <c r="O9" s="40">
        <v>5000</v>
      </c>
      <c r="P9" s="41" t="s">
        <v>18</v>
      </c>
    </row>
    <row r="10" spans="1:16" ht="46.5" x14ac:dyDescent="0.35">
      <c r="A10" s="1" t="str">
        <f>"59482"</f>
        <v>59482</v>
      </c>
      <c r="B10" s="7" t="str">
        <f>"MIF - Ressources"</f>
        <v>MIF - Ressources</v>
      </c>
      <c r="C10" s="29">
        <v>10399</v>
      </c>
      <c r="D10" s="6">
        <v>15000</v>
      </c>
      <c r="E10" s="29">
        <v>4601</v>
      </c>
      <c r="F10" s="24">
        <v>13310</v>
      </c>
      <c r="G10" s="6">
        <v>0</v>
      </c>
      <c r="H10" s="6">
        <v>15000</v>
      </c>
      <c r="I10" s="6">
        <f t="shared" ref="I10:I15" si="0">H10-G10</f>
        <v>15000</v>
      </c>
      <c r="J10" s="6">
        <v>15000</v>
      </c>
      <c r="K10" s="29">
        <f>J10-F10</f>
        <v>1690</v>
      </c>
      <c r="L10" s="29">
        <v>15000</v>
      </c>
      <c r="M10" s="29">
        <v>4395.87</v>
      </c>
      <c r="N10" s="29">
        <f>L10-M10</f>
        <v>10604.130000000001</v>
      </c>
      <c r="O10" s="40">
        <v>5000</v>
      </c>
      <c r="P10" s="41" t="s">
        <v>19</v>
      </c>
    </row>
    <row r="11" spans="1:16" x14ac:dyDescent="0.35">
      <c r="A11" s="1" t="str">
        <f>"59483"</f>
        <v>59483</v>
      </c>
      <c r="B11" s="7" t="s">
        <v>20</v>
      </c>
      <c r="C11" s="24">
        <v>150</v>
      </c>
      <c r="D11" s="6">
        <v>1000</v>
      </c>
      <c r="E11" s="24">
        <v>850</v>
      </c>
      <c r="F11" s="24">
        <v>0</v>
      </c>
      <c r="G11" s="6">
        <v>0</v>
      </c>
      <c r="H11" s="6">
        <v>1000</v>
      </c>
      <c r="I11" s="6">
        <f t="shared" si="0"/>
        <v>1000</v>
      </c>
      <c r="J11" s="6">
        <v>0</v>
      </c>
      <c r="K11" s="24">
        <v>0</v>
      </c>
      <c r="L11" s="29">
        <v>4000</v>
      </c>
      <c r="M11" s="29">
        <v>7000</v>
      </c>
      <c r="N11" s="29">
        <f>L11-M11</f>
        <v>-3000</v>
      </c>
      <c r="O11" s="6">
        <v>10000</v>
      </c>
      <c r="P11" s="42" t="s">
        <v>21</v>
      </c>
    </row>
    <row r="12" spans="1:16" ht="78" customHeight="1" x14ac:dyDescent="0.35">
      <c r="A12" s="1" t="str">
        <f>"59484"</f>
        <v>59484</v>
      </c>
      <c r="B12" s="7" t="s">
        <v>22</v>
      </c>
      <c r="C12" s="24">
        <v>501</v>
      </c>
      <c r="D12" s="6">
        <v>8000</v>
      </c>
      <c r="E12" s="29">
        <v>7499</v>
      </c>
      <c r="F12" s="24">
        <v>18882</v>
      </c>
      <c r="G12" s="6">
        <v>0</v>
      </c>
      <c r="H12" s="6">
        <v>8000</v>
      </c>
      <c r="I12" s="6">
        <f t="shared" si="0"/>
        <v>8000</v>
      </c>
      <c r="J12" s="6">
        <v>25000</v>
      </c>
      <c r="K12" s="29">
        <f>J12-F12</f>
        <v>6118</v>
      </c>
      <c r="L12" s="29">
        <v>30000</v>
      </c>
      <c r="M12" s="29">
        <v>39747.800000000003</v>
      </c>
      <c r="N12" s="29">
        <f>L12-M12</f>
        <v>-9747.8000000000029</v>
      </c>
      <c r="O12" s="40">
        <v>50000</v>
      </c>
      <c r="P12" s="43" t="s">
        <v>23</v>
      </c>
    </row>
    <row r="13" spans="1:16" x14ac:dyDescent="0.35">
      <c r="A13" s="1" t="str">
        <f>"59485"</f>
        <v>59485</v>
      </c>
      <c r="B13" s="7" t="str">
        <f>"MIF - Table Nationale"</f>
        <v>MIF - Table Nationale</v>
      </c>
      <c r="C13" s="6">
        <v>0</v>
      </c>
      <c r="D13" s="6">
        <v>5500</v>
      </c>
      <c r="E13" s="29">
        <v>5500</v>
      </c>
      <c r="F13" s="24">
        <v>0</v>
      </c>
      <c r="G13" s="6">
        <v>0</v>
      </c>
      <c r="H13" s="6">
        <v>5500</v>
      </c>
      <c r="I13" s="6">
        <f t="shared" si="0"/>
        <v>5500</v>
      </c>
      <c r="J13" s="6">
        <v>2000</v>
      </c>
      <c r="K13" s="29">
        <v>2000</v>
      </c>
      <c r="L13" s="29">
        <v>1000</v>
      </c>
      <c r="M13" s="29">
        <v>0</v>
      </c>
      <c r="N13" s="29">
        <f>L13-M13</f>
        <v>1000</v>
      </c>
      <c r="O13" s="6">
        <v>1000</v>
      </c>
      <c r="P13" s="49"/>
    </row>
    <row r="14" spans="1:16" x14ac:dyDescent="0.35">
      <c r="A14" s="1" t="str">
        <f>"59502"</f>
        <v>59502</v>
      </c>
      <c r="B14" s="7" t="s">
        <v>24</v>
      </c>
      <c r="C14" s="29">
        <v>3016</v>
      </c>
      <c r="D14" s="6">
        <v>8000</v>
      </c>
      <c r="E14" s="29">
        <v>4984</v>
      </c>
      <c r="F14" s="24">
        <v>166</v>
      </c>
      <c r="G14" s="6">
        <v>0</v>
      </c>
      <c r="H14" s="6">
        <v>8000</v>
      </c>
      <c r="I14" s="6">
        <f t="shared" si="0"/>
        <v>8000</v>
      </c>
      <c r="J14" s="6">
        <v>0</v>
      </c>
      <c r="K14" s="50">
        <f>J14-F14</f>
        <v>-166</v>
      </c>
      <c r="L14" s="29">
        <v>0</v>
      </c>
      <c r="M14" s="29">
        <v>0</v>
      </c>
      <c r="N14" s="29">
        <v>0</v>
      </c>
      <c r="O14" s="6">
        <v>3000</v>
      </c>
      <c r="P14" s="49"/>
    </row>
    <row r="15" spans="1:16" ht="11.5" customHeight="1" x14ac:dyDescent="0.35">
      <c r="A15" s="1" t="str">
        <f>"59504"</f>
        <v>59504</v>
      </c>
      <c r="B15" s="7" t="s">
        <v>25</v>
      </c>
      <c r="C15" s="29">
        <v>40853</v>
      </c>
      <c r="D15" s="6">
        <v>33000</v>
      </c>
      <c r="E15" s="29">
        <v>-7853</v>
      </c>
      <c r="F15" s="24">
        <v>0</v>
      </c>
      <c r="G15" s="6">
        <v>0</v>
      </c>
      <c r="H15" s="6">
        <v>33000</v>
      </c>
      <c r="I15" s="6">
        <f t="shared" si="0"/>
        <v>33000</v>
      </c>
      <c r="J15" s="6">
        <v>0</v>
      </c>
      <c r="K15" s="29">
        <v>0</v>
      </c>
      <c r="L15" s="24">
        <v>0</v>
      </c>
      <c r="M15" s="29">
        <v>0</v>
      </c>
      <c r="N15" s="29">
        <v>0</v>
      </c>
      <c r="O15" s="6">
        <v>5000</v>
      </c>
      <c r="P15" s="49"/>
    </row>
    <row r="16" spans="1:16" x14ac:dyDescent="0.35">
      <c r="A16" s="25" t="s">
        <v>26</v>
      </c>
      <c r="B16" s="2" t="s">
        <v>27</v>
      </c>
      <c r="C16" s="4">
        <v>0</v>
      </c>
      <c r="D16" s="3">
        <v>0</v>
      </c>
      <c r="E16" s="4">
        <v>0</v>
      </c>
      <c r="F16" s="3">
        <v>0</v>
      </c>
      <c r="G16" s="3"/>
      <c r="H16" s="3"/>
      <c r="I16" s="3"/>
      <c r="J16" s="24">
        <v>0</v>
      </c>
      <c r="K16" s="3">
        <v>0</v>
      </c>
      <c r="L16" s="24">
        <v>0</v>
      </c>
      <c r="M16" s="29">
        <v>1382.42</v>
      </c>
      <c r="N16" s="29">
        <f>L16-M16</f>
        <v>-1382.42</v>
      </c>
      <c r="O16" s="6">
        <v>2000</v>
      </c>
      <c r="P16" s="49"/>
    </row>
    <row r="17" spans="1:16" ht="16" thickBot="1" x14ac:dyDescent="0.4">
      <c r="A17" s="1"/>
      <c r="B17" s="9" t="s">
        <v>28</v>
      </c>
      <c r="C17" s="10">
        <f t="shared" ref="C17:I17" si="1">SUM(C9:C15)</f>
        <v>71240</v>
      </c>
      <c r="D17" s="10">
        <f>SUM(D9:D16)</f>
        <v>95500</v>
      </c>
      <c r="E17" s="10">
        <f>SUM(E9:E16)</f>
        <v>24260</v>
      </c>
      <c r="F17" s="10">
        <f>SUM(F9:F16)</f>
        <v>34297</v>
      </c>
      <c r="G17" s="10">
        <f t="shared" si="1"/>
        <v>0</v>
      </c>
      <c r="H17" s="10">
        <f t="shared" si="1"/>
        <v>70500</v>
      </c>
      <c r="I17" s="10">
        <f t="shared" si="1"/>
        <v>70500</v>
      </c>
      <c r="J17" s="10">
        <f>SUM(J9:J16)</f>
        <v>52000</v>
      </c>
      <c r="K17" s="10">
        <f>SUM(K9:K16)</f>
        <v>17703</v>
      </c>
      <c r="L17" s="10">
        <f>SUM(L9:L16)</f>
        <v>55000</v>
      </c>
      <c r="M17" s="10">
        <f>SUM(M9:M16)</f>
        <v>52526.09</v>
      </c>
      <c r="N17" s="10">
        <f>SUM(N9:N16)</f>
        <v>2473.909999999998</v>
      </c>
      <c r="O17" s="10">
        <f>SUM(O8:O16)</f>
        <v>91000</v>
      </c>
      <c r="P17" s="49"/>
    </row>
    <row r="18" spans="1:16" ht="16" thickTop="1" x14ac:dyDescent="0.35">
      <c r="A18" s="1"/>
      <c r="B18" s="5" t="s">
        <v>29</v>
      </c>
      <c r="C18" s="11"/>
      <c r="D18" s="11"/>
      <c r="E18" s="11"/>
      <c r="F18" s="11"/>
      <c r="G18" s="11"/>
      <c r="H18" s="11"/>
      <c r="I18" s="11"/>
      <c r="J18" s="24"/>
      <c r="K18" s="24"/>
      <c r="L18" s="24"/>
      <c r="M18" s="29"/>
      <c r="N18" s="49"/>
      <c r="O18" s="39"/>
      <c r="P18" s="49"/>
    </row>
    <row r="19" spans="1:16" x14ac:dyDescent="0.35">
      <c r="A19" s="25">
        <v>59499</v>
      </c>
      <c r="B19" s="7" t="s">
        <v>30</v>
      </c>
      <c r="C19" s="29">
        <v>1957</v>
      </c>
      <c r="D19" s="29">
        <v>1500</v>
      </c>
      <c r="E19" s="24">
        <v>-457</v>
      </c>
      <c r="F19" s="6">
        <v>0</v>
      </c>
      <c r="G19" s="6">
        <v>0</v>
      </c>
      <c r="H19" s="6">
        <v>1500</v>
      </c>
      <c r="I19" s="6">
        <f>H19-G19</f>
        <v>1500</v>
      </c>
      <c r="J19" s="6">
        <v>1500</v>
      </c>
      <c r="K19" s="6">
        <f>J19-F19</f>
        <v>1500</v>
      </c>
      <c r="L19" s="39">
        <v>2000</v>
      </c>
      <c r="M19" s="29">
        <v>1257.3399999999999</v>
      </c>
      <c r="N19" s="29">
        <f>L19-M19</f>
        <v>742.66000000000008</v>
      </c>
      <c r="O19" s="39">
        <v>5400</v>
      </c>
      <c r="P19" s="49"/>
    </row>
    <row r="20" spans="1:16" x14ac:dyDescent="0.35">
      <c r="A20" s="1" t="str">
        <f>"59500"</f>
        <v>59500</v>
      </c>
      <c r="B20" s="7" t="s">
        <v>31</v>
      </c>
      <c r="C20" s="29">
        <v>2172</v>
      </c>
      <c r="D20" s="6">
        <v>5000</v>
      </c>
      <c r="E20" s="29">
        <v>2828</v>
      </c>
      <c r="F20" s="6">
        <v>2493</v>
      </c>
      <c r="G20" s="6">
        <v>0</v>
      </c>
      <c r="H20" s="6">
        <v>5000</v>
      </c>
      <c r="I20" s="6">
        <f t="shared" ref="I20:I21" si="2">H20-G20</f>
        <v>5000</v>
      </c>
      <c r="J20" s="51">
        <v>2500</v>
      </c>
      <c r="K20" s="6">
        <f>J20-F20</f>
        <v>7</v>
      </c>
      <c r="L20" s="52">
        <v>1500</v>
      </c>
      <c r="M20" s="29">
        <v>6277.26</v>
      </c>
      <c r="N20" s="29">
        <f>L20-M20</f>
        <v>-4777.26</v>
      </c>
      <c r="O20" s="39">
        <v>10000</v>
      </c>
      <c r="P20" s="49"/>
    </row>
    <row r="21" spans="1:16" x14ac:dyDescent="0.35">
      <c r="A21" s="1" t="str">
        <f>"59501"</f>
        <v>59501</v>
      </c>
      <c r="B21" s="7" t="s">
        <v>32</v>
      </c>
      <c r="C21" s="29">
        <v>2656</v>
      </c>
      <c r="D21" s="6">
        <v>2000</v>
      </c>
      <c r="E21" s="24">
        <v>-656</v>
      </c>
      <c r="F21" s="6">
        <v>1917</v>
      </c>
      <c r="G21" s="6">
        <v>0</v>
      </c>
      <c r="H21" s="6">
        <v>2000</v>
      </c>
      <c r="I21" s="6">
        <f t="shared" si="2"/>
        <v>2000</v>
      </c>
      <c r="J21" s="6">
        <v>2000</v>
      </c>
      <c r="K21" s="6">
        <f>J21-F21</f>
        <v>83</v>
      </c>
      <c r="L21" s="52">
        <v>1500</v>
      </c>
      <c r="M21" s="29">
        <v>6293.5</v>
      </c>
      <c r="N21" s="29">
        <f>L21-M21</f>
        <v>-4793.5</v>
      </c>
      <c r="O21" s="39">
        <v>10000</v>
      </c>
      <c r="P21" s="49"/>
    </row>
    <row r="22" spans="1:16" x14ac:dyDescent="0.35">
      <c r="A22" s="1"/>
      <c r="B22" s="5"/>
      <c r="C22" s="6"/>
      <c r="D22" s="6"/>
      <c r="E22" s="6"/>
      <c r="F22" s="6"/>
      <c r="G22" s="6"/>
      <c r="H22" s="6"/>
      <c r="I22" s="6"/>
      <c r="J22" s="24"/>
      <c r="K22" s="6"/>
      <c r="L22" s="24" t="s">
        <v>33</v>
      </c>
      <c r="M22" s="49"/>
      <c r="N22" s="29"/>
      <c r="O22" s="39"/>
      <c r="P22" s="49"/>
    </row>
    <row r="23" spans="1:16" ht="16" thickBot="1" x14ac:dyDescent="0.4">
      <c r="A23" s="1"/>
      <c r="B23" s="9" t="s">
        <v>34</v>
      </c>
      <c r="C23" s="10">
        <f>SUM(C19:C21)</f>
        <v>6785</v>
      </c>
      <c r="D23" s="10">
        <f>SUM(D19:D21)</f>
        <v>8500</v>
      </c>
      <c r="E23" s="10">
        <f>SUM(E19:E21)</f>
        <v>1715</v>
      </c>
      <c r="F23" s="10">
        <f>SUM(F19:F21)</f>
        <v>4410</v>
      </c>
      <c r="G23" s="10">
        <f t="shared" ref="G23:J23" si="3">SUM(G19:G21)</f>
        <v>0</v>
      </c>
      <c r="H23" s="10">
        <f t="shared" si="3"/>
        <v>8500</v>
      </c>
      <c r="I23" s="10">
        <f t="shared" si="3"/>
        <v>8500</v>
      </c>
      <c r="J23" s="10">
        <f t="shared" si="3"/>
        <v>6000</v>
      </c>
      <c r="K23" s="10">
        <f>SUM(K19:K22)</f>
        <v>1590</v>
      </c>
      <c r="L23" s="10">
        <f t="shared" ref="L23:N23" si="4">SUM(L19:L22)</f>
        <v>5000</v>
      </c>
      <c r="M23" s="10">
        <f t="shared" si="4"/>
        <v>13828.1</v>
      </c>
      <c r="N23" s="10">
        <f t="shared" si="4"/>
        <v>-8828.1</v>
      </c>
      <c r="O23" s="10">
        <f t="shared" ref="O23" si="5">SUM(O19:O22)</f>
        <v>25400</v>
      </c>
      <c r="P23" s="49"/>
    </row>
    <row r="24" spans="1:16" ht="16" thickTop="1" x14ac:dyDescent="0.35">
      <c r="A24" s="1"/>
      <c r="B24" s="8"/>
      <c r="C24" s="3"/>
      <c r="D24" s="3"/>
      <c r="E24" s="3"/>
      <c r="F24" s="3"/>
      <c r="G24" s="3"/>
      <c r="H24" s="3"/>
      <c r="I24" s="3"/>
      <c r="J24" s="24"/>
      <c r="K24" s="3"/>
      <c r="M24" s="49"/>
      <c r="N24" s="49"/>
      <c r="P24" s="49"/>
    </row>
    <row r="25" spans="1:16" ht="16" thickBot="1" x14ac:dyDescent="0.4">
      <c r="A25" s="1"/>
      <c r="B25" s="8" t="s">
        <v>35</v>
      </c>
      <c r="C25" s="12">
        <f t="shared" ref="C25:J25" si="6">C23+C17</f>
        <v>78025</v>
      </c>
      <c r="D25" s="12">
        <f t="shared" si="6"/>
        <v>104000</v>
      </c>
      <c r="E25" s="21">
        <f t="shared" si="6"/>
        <v>25975</v>
      </c>
      <c r="F25" s="12">
        <f>F23+F17</f>
        <v>38707</v>
      </c>
      <c r="G25" s="12">
        <f t="shared" si="6"/>
        <v>0</v>
      </c>
      <c r="H25" s="12">
        <f t="shared" si="6"/>
        <v>79000</v>
      </c>
      <c r="I25" s="12">
        <f t="shared" si="6"/>
        <v>79000</v>
      </c>
      <c r="J25" s="12">
        <f t="shared" si="6"/>
        <v>58000</v>
      </c>
      <c r="K25" s="12">
        <f>K23+K17</f>
        <v>19293</v>
      </c>
      <c r="L25" s="12">
        <f t="shared" ref="L25:O25" si="7">L23+L17</f>
        <v>60000</v>
      </c>
      <c r="M25" s="12">
        <f t="shared" si="7"/>
        <v>66354.19</v>
      </c>
      <c r="N25" s="12">
        <f t="shared" si="7"/>
        <v>-6354.1900000000023</v>
      </c>
      <c r="O25" s="12">
        <f t="shared" si="7"/>
        <v>116400</v>
      </c>
      <c r="P25" s="49"/>
    </row>
    <row r="26" spans="1:16" ht="16" thickBot="1" x14ac:dyDescent="0.4">
      <c r="A26" s="13"/>
      <c r="B26" s="14"/>
      <c r="C26" s="15"/>
      <c r="D26" s="16"/>
      <c r="E26" s="15"/>
      <c r="F26" s="15"/>
      <c r="G26" s="15"/>
      <c r="H26" s="15"/>
      <c r="I26" s="15"/>
      <c r="J26" s="15"/>
      <c r="K26" s="15"/>
      <c r="L26" s="15"/>
      <c r="M26" s="15"/>
      <c r="N26" s="15"/>
      <c r="O26" s="15"/>
      <c r="P26" s="49"/>
    </row>
    <row r="27" spans="1:16" ht="4.5" customHeight="1" thickTop="1" x14ac:dyDescent="0.35">
      <c r="B27" s="24"/>
      <c r="C27" s="24"/>
      <c r="D27" s="24"/>
      <c r="E27" s="24"/>
      <c r="F27" s="24"/>
      <c r="G27" s="24"/>
      <c r="H27" s="24"/>
      <c r="I27" s="24"/>
      <c r="J27" s="24"/>
      <c r="K27" s="24"/>
      <c r="L27" s="24"/>
      <c r="M27" s="49"/>
      <c r="N27" s="49"/>
      <c r="O27" s="49"/>
      <c r="P27" s="49"/>
    </row>
    <row r="28" spans="1:16" ht="17.5" customHeight="1" x14ac:dyDescent="1.1000000000000001">
      <c r="A28" s="9" t="s">
        <v>36</v>
      </c>
      <c r="B28" s="9"/>
      <c r="C28" s="9"/>
      <c r="D28" s="9" t="s">
        <v>37</v>
      </c>
      <c r="E28" s="53"/>
      <c r="F28" s="53"/>
      <c r="G28" s="53"/>
      <c r="H28" s="53"/>
      <c r="I28" s="53"/>
      <c r="J28" s="53"/>
      <c r="K28" s="53"/>
      <c r="M28" s="49"/>
      <c r="N28" s="49"/>
      <c r="O28" s="49"/>
      <c r="P28" s="49"/>
    </row>
    <row r="29" spans="1:16" ht="5.15" customHeight="1" x14ac:dyDescent="1.1000000000000001">
      <c r="A29" s="53"/>
      <c r="B29" s="53"/>
      <c r="C29" s="53"/>
      <c r="D29" s="53"/>
      <c r="E29" s="53"/>
      <c r="F29" s="53"/>
      <c r="G29" s="53"/>
      <c r="H29" s="53"/>
      <c r="I29" s="53"/>
      <c r="J29" s="53"/>
      <c r="K29" s="53"/>
      <c r="M29" s="49"/>
      <c r="N29" s="49"/>
      <c r="O29" s="49"/>
      <c r="P29" s="49"/>
    </row>
    <row r="30" spans="1:16" s="7" customFormat="1" x14ac:dyDescent="0.35">
      <c r="A30" s="7">
        <v>47130</v>
      </c>
      <c r="B30" s="7" t="s">
        <v>38</v>
      </c>
      <c r="D30" s="7" t="s">
        <v>39</v>
      </c>
      <c r="F30" s="31">
        <v>6581</v>
      </c>
      <c r="G30" s="31"/>
      <c r="H30" s="31"/>
      <c r="I30" s="31"/>
      <c r="J30" s="31">
        <v>10000</v>
      </c>
      <c r="K30" s="31">
        <v>3419</v>
      </c>
      <c r="L30" s="8">
        <v>103000</v>
      </c>
      <c r="M30" s="8">
        <v>154934.76999999999</v>
      </c>
      <c r="N30" s="8">
        <f>L30-M30</f>
        <v>-51934.76999999999</v>
      </c>
      <c r="O30" s="8">
        <v>230000</v>
      </c>
      <c r="P30" s="35"/>
    </row>
    <row r="31" spans="1:16" s="7" customFormat="1" x14ac:dyDescent="0.35">
      <c r="A31" s="35">
        <v>47130</v>
      </c>
      <c r="B31" s="35" t="s">
        <v>40</v>
      </c>
      <c r="C31" s="35"/>
      <c r="D31" s="35" t="s">
        <v>41</v>
      </c>
      <c r="E31" s="35"/>
      <c r="F31" s="36">
        <v>66456</v>
      </c>
      <c r="G31" s="36"/>
      <c r="H31" s="36"/>
      <c r="I31" s="36"/>
      <c r="J31" s="36">
        <v>140348</v>
      </c>
      <c r="K31" s="36">
        <v>73892</v>
      </c>
      <c r="L31" s="37">
        <v>125000</v>
      </c>
      <c r="M31" s="35" t="s">
        <v>42</v>
      </c>
      <c r="N31" s="35"/>
      <c r="O31" s="35"/>
      <c r="P31" s="35"/>
    </row>
    <row r="34" spans="1:15" s="44" customFormat="1" ht="13" x14ac:dyDescent="0.3">
      <c r="K34" s="45" t="s">
        <v>43</v>
      </c>
      <c r="L34" s="46">
        <f>L25+L30</f>
        <v>163000</v>
      </c>
      <c r="M34" s="47">
        <f>M25+M30</f>
        <v>221288.95999999999</v>
      </c>
      <c r="N34" s="47">
        <f>N25+N30</f>
        <v>-58288.959999999992</v>
      </c>
      <c r="O34" s="60">
        <f>O25+O30</f>
        <v>346400</v>
      </c>
    </row>
    <row r="35" spans="1:15" x14ac:dyDescent="0.35">
      <c r="A35" s="54"/>
      <c r="B35" s="55"/>
      <c r="C35" s="56"/>
      <c r="D35" s="57"/>
      <c r="E35" s="58"/>
    </row>
    <row r="36" spans="1:15" x14ac:dyDescent="0.35">
      <c r="A36" s="54"/>
      <c r="B36" s="55"/>
      <c r="C36" s="56"/>
      <c r="D36" s="59"/>
      <c r="E36" s="58"/>
    </row>
    <row r="38" spans="1:15" x14ac:dyDescent="0.35">
      <c r="A38" s="48"/>
    </row>
    <row r="39" spans="1:15" x14ac:dyDescent="0.35">
      <c r="A39" s="48"/>
    </row>
    <row r="41" spans="1:15" x14ac:dyDescent="0.35">
      <c r="A41" s="48"/>
    </row>
    <row r="42" spans="1:15" x14ac:dyDescent="0.35">
      <c r="A42" s="48"/>
    </row>
  </sheetData>
  <mergeCells count="1">
    <mergeCell ref="J1:K1"/>
  </mergeCells>
  <pageMargins left="0.25" right="0.25" top="0.75" bottom="0.75" header="0.3" footer="0.3"/>
  <pageSetup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c940ca1-5ff5-4c12-9ecd-e33ede4a829f"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60FD2A75A437504FA789E45F551589D6" ma:contentTypeVersion="17" ma:contentTypeDescription="Create a new document." ma:contentTypeScope="" ma:versionID="0ddbf45e60a8451b493a9af64bc04a09">
  <xsd:schema xmlns:xsd="http://www.w3.org/2001/XMLSchema" xmlns:xs="http://www.w3.org/2001/XMLSchema" xmlns:p="http://schemas.microsoft.com/office/2006/metadata/properties" xmlns:ns2="eb6d8c5d-5b31-4807-8756-a31b61bec20d" xmlns:ns3="b96a5561-e518-4900-a995-5feb7cfccc4d" xmlns:ns4="bd15965e-9556-4d2c-a6b5-8aac0362e2f9" targetNamespace="http://schemas.microsoft.com/office/2006/metadata/properties" ma:root="true" ma:fieldsID="212cca5037834b2d5703480c6e9f814e" ns2:_="" ns3:_="" ns4:_="">
    <xsd:import namespace="eb6d8c5d-5b31-4807-8756-a31b61bec20d"/>
    <xsd:import namespace="b96a5561-e518-4900-a995-5feb7cfccc4d"/>
    <xsd:import namespace="bd15965e-9556-4d2c-a6b5-8aac0362e2f9"/>
    <xsd:element name="properties">
      <xsd:complexType>
        <xsd:sequence>
          <xsd:element name="documentManagement">
            <xsd:complexType>
              <xsd:all>
                <xsd:element ref="ns2:Region" minOccurs="0"/>
                <xsd:element ref="ns3:MediaLengthInSeconds"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d8c5d-5b31-4807-8756-a31b61bec20d" elementFormDefault="qualified">
    <xsd:import namespace="http://schemas.microsoft.com/office/2006/documentManagement/types"/>
    <xsd:import namespace="http://schemas.microsoft.com/office/infopath/2007/PartnerControls"/>
    <xsd:element name="Region" ma:index="8" nillable="true" ma:displayName="Region" ma:default="" ma:format="Dropdown" ma:internalName="Region">
      <xsd:simpleType>
        <xsd:restriction base="dms:Choice">
          <xsd:enumeration value="choicesPlaceholder1"/>
          <xsd:enumeration value="choicesPlaceholder2"/>
          <xsd:enumeration value="choicesPlaceholder3"/>
        </xsd:restriction>
      </xsd:simpleType>
    </xsd:element>
    <xsd:element name="TaxCatchAll" ma:index="16" nillable="true" ma:displayName="Taxonomy Catch All Column" ma:hidden="true" ma:list="{acd3a070-346e-49f7-890c-468a5884ec75}" ma:internalName="TaxCatchAll" ma:showField="CatchAllData" ma:web="bd15965e-9556-4d2c-a6b5-8aac0362e2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6a5561-e518-4900-a995-5feb7cfccc4d" elementFormDefault="qualified">
    <xsd:import namespace="http://schemas.microsoft.com/office/2006/documentManagement/types"/>
    <xsd:import namespace="http://schemas.microsoft.com/office/infopath/2007/PartnerControls"/>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c940ca1-5ff5-4c12-9ecd-e33ede4a829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15965e-9556-4d2c-a6b5-8aac0362e2f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gion xmlns="eb6d8c5d-5b31-4807-8756-a31b61bec20d" xsi:nil="true"/>
    <TaxCatchAll xmlns="eb6d8c5d-5b31-4807-8756-a31b61bec20d" xsi:nil="true"/>
    <lcf76f155ced4ddcb4097134ff3c332f xmlns="b96a5561-e518-4900-a995-5feb7cfccc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B6AB34-21AE-4B90-A7BC-6C8C8D123D28}">
  <ds:schemaRefs>
    <ds:schemaRef ds:uri="Microsoft.SharePoint.Taxonomy.ContentTypeSync"/>
  </ds:schemaRefs>
</ds:datastoreItem>
</file>

<file path=customXml/itemProps2.xml><?xml version="1.0" encoding="utf-8"?>
<ds:datastoreItem xmlns:ds="http://schemas.openxmlformats.org/officeDocument/2006/customXml" ds:itemID="{B25499F4-0243-478E-BFB9-E7606C48C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d8c5d-5b31-4807-8756-a31b61bec20d"/>
    <ds:schemaRef ds:uri="b96a5561-e518-4900-a995-5feb7cfccc4d"/>
    <ds:schemaRef ds:uri="bd15965e-9556-4d2c-a6b5-8aac0362e2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94A2C-119D-4C9D-BEBE-DEDB3D1C5079}">
  <ds:schemaRefs>
    <ds:schemaRef ds:uri="http://schemas.microsoft.com/sharepoint/v3/contenttype/forms"/>
  </ds:schemaRefs>
</ds:datastoreItem>
</file>

<file path=customXml/itemProps4.xml><?xml version="1.0" encoding="utf-8"?>
<ds:datastoreItem xmlns:ds="http://schemas.openxmlformats.org/officeDocument/2006/customXml" ds:itemID="{43E3D890-C42D-4989-9C6D-E70BBA6E3263}">
  <ds:schemaRefs>
    <ds:schemaRef ds:uri="http://schemas.microsoft.com/office/2006/metadata/properties"/>
    <ds:schemaRef ds:uri="http://schemas.microsoft.com/office/infopath/2007/PartnerControls"/>
    <ds:schemaRef ds:uri="eb6d8c5d-5b31-4807-8756-a31b61bec20d"/>
    <ds:schemaRef ds:uri="b96a5561-e518-4900-a995-5feb7cfccc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Hébert-Daly, Éric</dc:creator>
  <cp:keywords/>
  <dc:description/>
  <cp:lastModifiedBy>Stéphane Vermette</cp:lastModifiedBy>
  <cp:revision/>
  <dcterms:created xsi:type="dcterms:W3CDTF">2022-01-13T17:52:23Z</dcterms:created>
  <dcterms:modified xsi:type="dcterms:W3CDTF">2025-03-19T17:11:58Z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0x01010060FD2A75A437504FA789E45F551589D6</vt:lpwstr>
  </property>
  <property fmtid="{D5CDD505-2E9C-101B-9397-08002B2CF9AE}" pid="3" name="MediaServiceImageTags">
    <vt:lpwstr/>
  </property>
</Properties>
</file>